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3000" windowHeight="2430"/>
  </bookViews>
  <sheets>
    <sheet name="Deduct" sheetId="8" r:id="rId1"/>
    <sheet name="Abduct" sheetId="10" r:id="rId2"/>
  </sheets>
  <calcPr calcId="145621"/>
</workbook>
</file>

<file path=xl/calcChain.xml><?xml version="1.0" encoding="utf-8"?>
<calcChain xmlns="http://schemas.openxmlformats.org/spreadsheetml/2006/main">
  <c r="B47" i="10" l="1"/>
  <c r="H11" i="10"/>
  <c r="D11" i="10"/>
  <c r="C11" i="10"/>
  <c r="B11" i="10"/>
  <c r="K10" i="10" s="1"/>
  <c r="E10" i="10"/>
  <c r="E9" i="10"/>
  <c r="E8" i="10"/>
  <c r="D17" i="10" l="1"/>
  <c r="C17" i="10"/>
  <c r="C46" i="10"/>
  <c r="B17" i="10"/>
  <c r="E29" i="10"/>
  <c r="K9" i="10"/>
  <c r="K8" i="10"/>
  <c r="H38" i="8"/>
  <c r="D16" i="10" l="1"/>
  <c r="C45" i="10"/>
  <c r="B16" i="10"/>
  <c r="C16" i="10"/>
  <c r="D29" i="10"/>
  <c r="C29" i="10"/>
  <c r="B29" i="10"/>
  <c r="I24" i="10"/>
  <c r="B24" i="10"/>
  <c r="E17" i="10"/>
  <c r="J17" i="10" s="1"/>
  <c r="H24" i="10"/>
  <c r="D15" i="10"/>
  <c r="C44" i="10"/>
  <c r="C47" i="10" s="1"/>
  <c r="B15" i="10"/>
  <c r="K11" i="10"/>
  <c r="C15" i="10"/>
  <c r="C24" i="10"/>
  <c r="I17" i="10"/>
  <c r="D24" i="10"/>
  <c r="H18" i="8"/>
  <c r="D18" i="8"/>
  <c r="D23" i="8" s="1"/>
  <c r="C18" i="8"/>
  <c r="C24" i="8" s="1"/>
  <c r="B18" i="8"/>
  <c r="B22" i="8" s="1"/>
  <c r="E17" i="8"/>
  <c r="E16" i="8"/>
  <c r="E15" i="8"/>
  <c r="H11" i="8"/>
  <c r="B11" i="8"/>
  <c r="K8" i="8" s="1"/>
  <c r="K10" i="8"/>
  <c r="J29" i="10" l="1"/>
  <c r="C23" i="10"/>
  <c r="H29" i="10"/>
  <c r="I22" i="10"/>
  <c r="B22" i="10"/>
  <c r="B18" i="10"/>
  <c r="H15" i="10"/>
  <c r="H22" i="10"/>
  <c r="E15" i="10"/>
  <c r="H17" i="10"/>
  <c r="K17" i="10" s="1"/>
  <c r="H23" i="10"/>
  <c r="I23" i="10"/>
  <c r="B23" i="10"/>
  <c r="E16" i="10"/>
  <c r="I30" i="10" s="1"/>
  <c r="J31" i="10"/>
  <c r="J30" i="10"/>
  <c r="H31" i="10"/>
  <c r="D22" i="10"/>
  <c r="D25" i="10" s="1"/>
  <c r="D30" i="10" s="1"/>
  <c r="D18" i="10"/>
  <c r="J15" i="10"/>
  <c r="H30" i="10"/>
  <c r="C18" i="10"/>
  <c r="I15" i="10"/>
  <c r="C22" i="10"/>
  <c r="J24" i="10"/>
  <c r="K24" i="10" s="1"/>
  <c r="J16" i="10"/>
  <c r="D23" i="10"/>
  <c r="B23" i="8"/>
  <c r="B24" i="8"/>
  <c r="K9" i="8"/>
  <c r="K11" i="8" s="1"/>
  <c r="C22" i="8"/>
  <c r="K16" i="8"/>
  <c r="D24" i="8"/>
  <c r="K15" i="8"/>
  <c r="K17" i="8"/>
  <c r="D22" i="8"/>
  <c r="C23" i="8"/>
  <c r="I29" i="10" l="1"/>
  <c r="K44" i="10" s="1"/>
  <c r="J22" i="10"/>
  <c r="K22" i="10" s="1"/>
  <c r="C25" i="10"/>
  <c r="C30" i="10" s="1"/>
  <c r="J23" i="10"/>
  <c r="K23" i="10" s="1"/>
  <c r="I16" i="10"/>
  <c r="I31" i="10"/>
  <c r="H16" i="10"/>
  <c r="K16" i="10" s="1"/>
  <c r="E18" i="10"/>
  <c r="B25" i="10"/>
  <c r="B30" i="10" s="1"/>
  <c r="B31" i="10" s="1"/>
  <c r="H45" i="10"/>
  <c r="K45" i="10"/>
  <c r="H46" i="10"/>
  <c r="K46" i="10"/>
  <c r="K15" i="10"/>
  <c r="H32" i="10"/>
  <c r="J32" i="10"/>
  <c r="B25" i="8"/>
  <c r="K23" i="8"/>
  <c r="B36" i="8" s="1"/>
  <c r="H24" i="8"/>
  <c r="H22" i="8"/>
  <c r="K22" i="8"/>
  <c r="B35" i="8" s="1"/>
  <c r="H23" i="8"/>
  <c r="C25" i="8"/>
  <c r="C31" i="8"/>
  <c r="B31" i="8"/>
  <c r="D31" i="8"/>
  <c r="K18" i="8"/>
  <c r="D29" i="8"/>
  <c r="C29" i="8"/>
  <c r="B29" i="8"/>
  <c r="D30" i="8"/>
  <c r="C30" i="8"/>
  <c r="B30" i="8"/>
  <c r="K24" i="8"/>
  <c r="B37" i="8" s="1"/>
  <c r="D25" i="8"/>
  <c r="K47" i="10" l="1"/>
  <c r="H44" i="10"/>
  <c r="B37" i="10"/>
  <c r="C37" i="10" s="1"/>
  <c r="I39" i="10" s="1"/>
  <c r="I37" i="10" s="1"/>
  <c r="B38" i="10"/>
  <c r="C38" i="10" s="1"/>
  <c r="J39" i="10" s="1"/>
  <c r="B36" i="10"/>
  <c r="C36" i="10" s="1"/>
  <c r="H39" i="10" s="1"/>
  <c r="I32" i="10"/>
  <c r="H25" i="8"/>
  <c r="C32" i="8"/>
  <c r="H35" i="8"/>
  <c r="K38" i="8" s="1"/>
  <c r="D32" i="8"/>
  <c r="K30" i="8"/>
  <c r="B43" i="8" s="1"/>
  <c r="H30" i="8"/>
  <c r="K25" i="8"/>
  <c r="K31" i="8"/>
  <c r="B44" i="8" s="1"/>
  <c r="H31" i="8"/>
  <c r="B32" i="8"/>
  <c r="H29" i="8"/>
  <c r="K29" i="8"/>
  <c r="I36" i="10" l="1"/>
  <c r="H38" i="10"/>
  <c r="H36" i="10"/>
  <c r="H37" i="10"/>
  <c r="H47" i="10"/>
  <c r="J37" i="10"/>
  <c r="J38" i="10"/>
  <c r="J36" i="10"/>
  <c r="I38" i="10"/>
  <c r="K35" i="8"/>
  <c r="K36" i="8"/>
  <c r="K37" i="8"/>
  <c r="H32" i="8"/>
  <c r="K32" i="8"/>
  <c r="B42" i="8"/>
  <c r="H42" i="8" s="1"/>
  <c r="K38" i="10" l="1"/>
  <c r="B52" i="10" s="1"/>
  <c r="E46" i="10"/>
  <c r="K37" i="10"/>
  <c r="B51" i="10" s="1"/>
  <c r="E45" i="10"/>
  <c r="H40" i="10"/>
  <c r="K36" i="10"/>
  <c r="B50" i="10" s="1"/>
  <c r="H50" i="10" s="1"/>
  <c r="E44" i="10"/>
  <c r="J40" i="10"/>
  <c r="I40" i="10"/>
  <c r="K45" i="8"/>
  <c r="K43" i="8" s="1"/>
  <c r="H45" i="8"/>
  <c r="K42" i="8"/>
  <c r="K53" i="10" l="1"/>
  <c r="H53" i="10"/>
  <c r="E47" i="10"/>
  <c r="K44" i="8"/>
  <c r="K39" i="8"/>
  <c r="K52" i="10" l="1"/>
  <c r="K51" i="10"/>
  <c r="K50" i="10"/>
  <c r="K46" i="8"/>
  <c r="K54" i="10" l="1"/>
</calcChain>
</file>

<file path=xl/sharedStrings.xml><?xml version="1.0" encoding="utf-8"?>
<sst xmlns="http://schemas.openxmlformats.org/spreadsheetml/2006/main" count="273" uniqueCount="138">
  <si>
    <t>u</t>
  </si>
  <si>
    <t>Sum</t>
  </si>
  <si>
    <t>Block 5</t>
  </si>
  <si>
    <t>Opinion on X</t>
  </si>
  <si>
    <t>Base rate of X</t>
  </si>
  <si>
    <t>Probability on X</t>
  </si>
  <si>
    <t>op X</t>
  </si>
  <si>
    <t>data</t>
  </si>
  <si>
    <t>br X</t>
  </si>
  <si>
    <t>proba X</t>
  </si>
  <si>
    <t>b(x1)</t>
  </si>
  <si>
    <t>a(x1)</t>
  </si>
  <si>
    <t>p(x1)</t>
  </si>
  <si>
    <t>b(x2)</t>
  </si>
  <si>
    <t>a(x2)</t>
  </si>
  <si>
    <t>p(x2)</t>
  </si>
  <si>
    <t>b(x3)</t>
  </si>
  <si>
    <t>a(x3)</t>
  </si>
  <si>
    <t>p(x3)</t>
  </si>
  <si>
    <t>Block 6</t>
  </si>
  <si>
    <t>Opinions on edges</t>
  </si>
  <si>
    <t>Min b(y)</t>
  </si>
  <si>
    <t>Free Base Rate Y</t>
  </si>
  <si>
    <t>cond op Y|X</t>
  </si>
  <si>
    <t>Y|x1</t>
  </si>
  <si>
    <t>Y|x2</t>
  </si>
  <si>
    <t>Y|x3</t>
  </si>
  <si>
    <t>b(y|x)</t>
  </si>
  <si>
    <t>br Y</t>
  </si>
  <si>
    <t>b(y1)</t>
  </si>
  <si>
    <t>a(y1)</t>
  </si>
  <si>
    <t>b(y2)</t>
  </si>
  <si>
    <t>a(y2)</t>
  </si>
  <si>
    <t>b(y3)</t>
  </si>
  <si>
    <t>a(y3)</t>
  </si>
  <si>
    <t>sum</t>
  </si>
  <si>
    <t>Probabilities on edges (FBR)</t>
  </si>
  <si>
    <t>Probability on Y (FBR)</t>
  </si>
  <si>
    <t>Proba Y | vac X (FBR)</t>
  </si>
  <si>
    <t>cond p Y|X</t>
  </si>
  <si>
    <t>proba Y||X</t>
  </si>
  <si>
    <t>p(Y|vac X)</t>
  </si>
  <si>
    <t>p(y1)</t>
  </si>
  <si>
    <t>p(y2)</t>
  </si>
  <si>
    <t>p(y3)</t>
  </si>
  <si>
    <t>Candidate u(y) (FBR)</t>
  </si>
  <si>
    <t>Apex u(Y) (FBR)</t>
  </si>
  <si>
    <t>Deduced op (FBR)</t>
  </si>
  <si>
    <t>u(y1)</t>
  </si>
  <si>
    <t>Min u(y)</t>
  </si>
  <si>
    <t>u(Y||X)</t>
  </si>
  <si>
    <t>u(y2)</t>
  </si>
  <si>
    <t>u(y3)</t>
  </si>
  <si>
    <t>Deduced op (CBR)</t>
  </si>
  <si>
    <t>Block 1</t>
  </si>
  <si>
    <t>Block 3</t>
  </si>
  <si>
    <t>Block 4</t>
  </si>
  <si>
    <t>Block 2</t>
  </si>
  <si>
    <t>Copyright Audun Josang 2015. For enquiries email josang@mn.uio.no.</t>
  </si>
  <si>
    <t>P(Y|X)</t>
  </si>
  <si>
    <t>X|y1</t>
  </si>
  <si>
    <t>X|y2</t>
  </si>
  <si>
    <t>X|y3</t>
  </si>
  <si>
    <t>Cond probabilities on Y (CBR)</t>
  </si>
  <si>
    <t>Invert cond probabilities on X (CBR)</t>
  </si>
  <si>
    <t>Y|X</t>
  </si>
  <si>
    <t>P( X|Y)</t>
  </si>
  <si>
    <t xml:space="preserve">Candidate u(X|y) </t>
  </si>
  <si>
    <t>u(X|y)</t>
  </si>
  <si>
    <t>u(X|y1)</t>
  </si>
  <si>
    <t>u(X|y2)</t>
  </si>
  <si>
    <t>u(X|y3)</t>
  </si>
  <si>
    <t>x1|Y</t>
  </si>
  <si>
    <t>x2|Y</t>
  </si>
  <si>
    <t>x3|Y</t>
  </si>
  <si>
    <t>uMax u(X|y)</t>
  </si>
  <si>
    <t>Relevance</t>
  </si>
  <si>
    <t>Min</t>
  </si>
  <si>
    <t>Max</t>
  </si>
  <si>
    <t>Rel</t>
  </si>
  <si>
    <t>Irrelevance</t>
  </si>
  <si>
    <t>Relative uncertainty</t>
  </si>
  <si>
    <t>u(x1)</t>
  </si>
  <si>
    <t>u(x2)</t>
  </si>
  <si>
    <t>u(x3)</t>
  </si>
  <si>
    <t>Uncertainty</t>
  </si>
  <si>
    <t>Opinions on edges Y|X</t>
  </si>
  <si>
    <t>cond op X|Y</t>
  </si>
  <si>
    <t>uX|Y</t>
  </si>
  <si>
    <t>rel uX|Y</t>
  </si>
  <si>
    <t>Inverted opinions on edges X|Y</t>
  </si>
  <si>
    <t>Consistent BR Y</t>
  </si>
  <si>
    <t>Opinion on Y</t>
  </si>
  <si>
    <t>Consistent BR X (check)</t>
  </si>
  <si>
    <t>Probaba on X</t>
  </si>
  <si>
    <t>Proba X | vac Y</t>
  </si>
  <si>
    <t>p(X|vac Y)</t>
  </si>
  <si>
    <t>proba X||Y</t>
  </si>
  <si>
    <t>Proba Y</t>
  </si>
  <si>
    <t>p(Y)</t>
  </si>
  <si>
    <t>Y index</t>
  </si>
  <si>
    <t>y1</t>
  </si>
  <si>
    <t>y2</t>
  </si>
  <si>
    <t>y3</t>
  </si>
  <si>
    <t>bY / uY</t>
  </si>
  <si>
    <t>b(y1||X)</t>
  </si>
  <si>
    <t>b(y2||X)</t>
  </si>
  <si>
    <t>Candidate u(x) (CBR)</t>
  </si>
  <si>
    <t>Apex u(X) (CBR)</t>
  </si>
  <si>
    <t>Min u(x)</t>
  </si>
  <si>
    <t>Deduced uX</t>
  </si>
  <si>
    <t>u(X||Y)</t>
  </si>
  <si>
    <t>b(x1||Y)</t>
  </si>
  <si>
    <t>b(x2||Y)</t>
  </si>
  <si>
    <t>Demonstrator for subjective logic 3x3 abduction. Argument variable Y and conclusion variable X.</t>
  </si>
  <si>
    <t>Bayesian BR Y</t>
  </si>
  <si>
    <t>White frames take input values. Blue frames give results based on freely specified Y-base rates. Green frames give results based on Bayesian Y-base rates.</t>
  </si>
  <si>
    <t>Probabilities on edges (BBR)</t>
  </si>
  <si>
    <t>Probaba on Y (BBR)</t>
  </si>
  <si>
    <t>Proba Y | vac X (BBR)</t>
  </si>
  <si>
    <t>Candidate u(y) (BBR)</t>
  </si>
  <si>
    <t>Apex u(Y) (BBR)</t>
  </si>
  <si>
    <t>Deduced op (BBR)</t>
  </si>
  <si>
    <t>Deduced uY (FBR)</t>
  </si>
  <si>
    <t>Deduced uY (BBR)</t>
  </si>
  <si>
    <t>Demonstrator for subjective logic 3x3 deduction. Antecedent variable X and consequent variable Y.</t>
  </si>
  <si>
    <t>White frames take input values. Green frames give results based on Bayesian Y-base rates. Yellow frames give specific intermediate values.</t>
  </si>
  <si>
    <t>Min b</t>
  </si>
  <si>
    <t xml:space="preserve">Candidate u(Y|x) max </t>
  </si>
  <si>
    <t>u(Y|x)</t>
  </si>
  <si>
    <t>Max u(Y|x)</t>
  </si>
  <si>
    <t>Weighted uncertainty</t>
  </si>
  <si>
    <t>u(Y|X)</t>
  </si>
  <si>
    <t>Sum uY|x</t>
  </si>
  <si>
    <t>Rel uY</t>
  </si>
  <si>
    <t>uw(Y|x)</t>
  </si>
  <si>
    <t>uw(Y|X)</t>
  </si>
  <si>
    <t>Block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</si>
</sst>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6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0" fillId="3" borderId="0" xfId="0" applyFill="1"/>
    <xf numFmtId="0" fontId="0" fillId="0" borderId="2" xfId="0" applyBorder="1"/>
    <xf numFmtId="0" fontId="0" fillId="4" borderId="2" xfId="0" applyFill="1" applyBorder="1"/>
    <xf numFmtId="0" fontId="1" fillId="4" borderId="2" xfId="0" applyFont="1" applyFill="1" applyBorder="1"/>
    <xf numFmtId="0" fontId="1" fillId="0" borderId="2" xfId="0" applyFont="1" applyBorder="1"/>
    <xf numFmtId="0" fontId="0" fillId="0" borderId="2" xfId="0" applyFill="1" applyBorder="1"/>
    <xf numFmtId="0" fontId="1" fillId="3" borderId="0" xfId="0" applyFont="1" applyFill="1"/>
    <xf numFmtId="0" fontId="0" fillId="0" borderId="0" xfId="0" applyFill="1" applyBorder="1"/>
    <xf numFmtId="0" fontId="0" fillId="0" borderId="3" xfId="0" applyFont="1" applyFill="1" applyBorder="1"/>
    <xf numFmtId="0" fontId="0" fillId="5" borderId="2" xfId="0" applyFill="1" applyBorder="1"/>
    <xf numFmtId="0" fontId="0" fillId="0" borderId="0" xfId="0" applyBorder="1"/>
    <xf numFmtId="0" fontId="1" fillId="0" borderId="0" xfId="0" applyFont="1" applyFill="1" applyBorder="1" applyAlignment="1">
      <alignment horizontal="left"/>
    </xf>
    <xf numFmtId="0" fontId="1" fillId="5" borderId="2" xfId="0" applyFont="1" applyFill="1" applyBorder="1"/>
    <xf numFmtId="0" fontId="1" fillId="0" borderId="0" xfId="0" quotePrefix="1" applyFont="1"/>
    <xf numFmtId="0" fontId="1" fillId="4" borderId="2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6" borderId="2" xfId="0" applyFill="1" applyBorder="1"/>
    <xf numFmtId="0" fontId="0" fillId="4" borderId="4" xfId="0" applyFill="1" applyBorder="1"/>
    <xf numFmtId="0" fontId="1" fillId="3" borderId="0" xfId="0" applyFont="1" applyFill="1" applyBorder="1" applyAlignment="1">
      <alignment horizontal="left"/>
    </xf>
    <xf numFmtId="0" fontId="0" fillId="0" borderId="5" xfId="0" applyFill="1" applyBorder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6" xfId="0" applyFill="1" applyBorder="1"/>
    <xf numFmtId="0" fontId="0" fillId="4" borderId="0" xfId="0" applyFill="1" applyBorder="1"/>
    <xf numFmtId="0" fontId="0" fillId="4" borderId="7" xfId="0" applyFill="1" applyBorder="1"/>
    <xf numFmtId="0" fontId="0" fillId="4" borderId="8" xfId="0" applyFill="1" applyBorder="1"/>
    <xf numFmtId="0" fontId="1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E8" sqref="E8"/>
    </sheetView>
  </sheetViews>
  <sheetFormatPr defaultRowHeight="15" x14ac:dyDescent="0.25"/>
  <sheetData>
    <row r="1" spans="1:14" x14ac:dyDescent="0.25">
      <c r="A1" s="28" t="s">
        <v>125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25">
      <c r="A2" s="29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25">
      <c r="A3" s="29" t="s">
        <v>58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x14ac:dyDescent="0.25">
      <c r="A5" t="s">
        <v>54</v>
      </c>
    </row>
    <row r="6" spans="1:14" x14ac:dyDescent="0.25">
      <c r="A6" s="2" t="s">
        <v>3</v>
      </c>
      <c r="B6" s="2"/>
      <c r="C6" s="1"/>
      <c r="G6" s="2" t="s">
        <v>4</v>
      </c>
      <c r="H6" s="2"/>
      <c r="J6" s="20" t="s">
        <v>5</v>
      </c>
      <c r="K6" s="20"/>
    </row>
    <row r="7" spans="1:14" x14ac:dyDescent="0.25">
      <c r="A7" s="3" t="s">
        <v>6</v>
      </c>
      <c r="B7" s="3" t="s">
        <v>7</v>
      </c>
      <c r="G7" s="3" t="s">
        <v>8</v>
      </c>
      <c r="H7" s="3"/>
      <c r="J7" s="4" t="s">
        <v>9</v>
      </c>
      <c r="K7" s="5" t="s">
        <v>7</v>
      </c>
    </row>
    <row r="8" spans="1:14" x14ac:dyDescent="0.25">
      <c r="A8" s="3" t="s">
        <v>10</v>
      </c>
      <c r="B8" s="3">
        <v>0.5</v>
      </c>
      <c r="G8" s="3" t="s">
        <v>11</v>
      </c>
      <c r="H8" s="3">
        <v>0.1</v>
      </c>
      <c r="J8" s="4" t="s">
        <v>12</v>
      </c>
      <c r="K8" s="4">
        <f>B8+H8*B11</f>
        <v>0.53</v>
      </c>
    </row>
    <row r="9" spans="1:14" x14ac:dyDescent="0.25">
      <c r="A9" s="3" t="s">
        <v>13</v>
      </c>
      <c r="B9" s="3">
        <v>0.1</v>
      </c>
      <c r="G9" s="3" t="s">
        <v>14</v>
      </c>
      <c r="H9" s="3">
        <v>0.1</v>
      </c>
      <c r="J9" s="4" t="s">
        <v>15</v>
      </c>
      <c r="K9" s="4">
        <f>B9+H9*B11</f>
        <v>0.13</v>
      </c>
    </row>
    <row r="10" spans="1:14" x14ac:dyDescent="0.25">
      <c r="A10" s="3" t="s">
        <v>16</v>
      </c>
      <c r="B10" s="3">
        <v>0.1</v>
      </c>
      <c r="G10" s="3" t="s">
        <v>17</v>
      </c>
      <c r="H10" s="3">
        <v>0.8</v>
      </c>
      <c r="J10" s="4" t="s">
        <v>18</v>
      </c>
      <c r="K10" s="4">
        <f>B10+H10*B11</f>
        <v>0.34000000000000008</v>
      </c>
    </row>
    <row r="11" spans="1:14" x14ac:dyDescent="0.25">
      <c r="A11" s="3" t="s">
        <v>0</v>
      </c>
      <c r="B11" s="6">
        <f>1-B8-B9-B10</f>
        <v>0.30000000000000004</v>
      </c>
      <c r="G11" s="3" t="s">
        <v>1</v>
      </c>
      <c r="H11" s="7">
        <f>SUM(H8:H10)</f>
        <v>1</v>
      </c>
      <c r="J11" s="5" t="s">
        <v>1</v>
      </c>
      <c r="K11" s="4">
        <f>SUM(K8:K10)</f>
        <v>1</v>
      </c>
    </row>
    <row r="12" spans="1:14" x14ac:dyDescent="0.25">
      <c r="A12" t="s">
        <v>57</v>
      </c>
    </row>
    <row r="13" spans="1:14" x14ac:dyDescent="0.25">
      <c r="A13" s="2" t="s">
        <v>20</v>
      </c>
      <c r="B13" s="2"/>
      <c r="C13" s="2"/>
      <c r="D13" s="2"/>
      <c r="E13" s="8" t="s">
        <v>21</v>
      </c>
      <c r="G13" s="21" t="s">
        <v>22</v>
      </c>
      <c r="H13" s="21"/>
      <c r="J13" s="21" t="s">
        <v>115</v>
      </c>
      <c r="K13" s="21"/>
      <c r="L13" s="9"/>
      <c r="M13" s="22"/>
      <c r="N13" s="22"/>
    </row>
    <row r="14" spans="1:14" x14ac:dyDescent="0.25">
      <c r="A14" s="3" t="s">
        <v>23</v>
      </c>
      <c r="B14" s="3" t="s">
        <v>24</v>
      </c>
      <c r="C14" s="3" t="s">
        <v>25</v>
      </c>
      <c r="D14" s="3" t="s">
        <v>26</v>
      </c>
      <c r="E14" s="4" t="s">
        <v>27</v>
      </c>
      <c r="G14" s="11" t="s">
        <v>28</v>
      </c>
      <c r="H14" s="11" t="s">
        <v>7</v>
      </c>
      <c r="J14" s="4" t="s">
        <v>28</v>
      </c>
      <c r="K14" s="4" t="s">
        <v>7</v>
      </c>
      <c r="L14" s="9"/>
      <c r="M14" s="9"/>
      <c r="N14" s="9"/>
    </row>
    <row r="15" spans="1:14" x14ac:dyDescent="0.25">
      <c r="A15" s="3" t="s">
        <v>29</v>
      </c>
      <c r="B15" s="3">
        <v>0</v>
      </c>
      <c r="C15" s="3">
        <v>0.7</v>
      </c>
      <c r="D15" s="3">
        <v>0.1</v>
      </c>
      <c r="E15" s="4">
        <f>MIN(B15:D15)</f>
        <v>0</v>
      </c>
      <c r="G15" s="7" t="s">
        <v>30</v>
      </c>
      <c r="H15" s="7">
        <v>0.33</v>
      </c>
      <c r="J15" s="4" t="s">
        <v>30</v>
      </c>
      <c r="K15" s="4">
        <f>(H8*B15+H9*C15+H10*D15)/(1-H8*B18-H9*C18-H10*D18)</f>
        <v>0.31250000000000006</v>
      </c>
      <c r="L15" s="9"/>
      <c r="M15" s="9"/>
      <c r="N15" s="9"/>
    </row>
    <row r="16" spans="1:14" x14ac:dyDescent="0.25">
      <c r="A16" s="3" t="s">
        <v>31</v>
      </c>
      <c r="B16" s="3">
        <v>0.7</v>
      </c>
      <c r="C16" s="3">
        <v>0</v>
      </c>
      <c r="D16" s="3">
        <v>0.1</v>
      </c>
      <c r="E16" s="4">
        <f>MIN(B16:D16)</f>
        <v>0</v>
      </c>
      <c r="G16" s="7" t="s">
        <v>32</v>
      </c>
      <c r="H16" s="7">
        <v>0.33</v>
      </c>
      <c r="J16" s="4" t="s">
        <v>32</v>
      </c>
      <c r="K16" s="4">
        <f>(H8*B16+H9*C16+H10*D16)/(1-H8*B18-H9*C18-H10*D18)</f>
        <v>0.31250000000000006</v>
      </c>
      <c r="L16" s="9"/>
      <c r="M16" s="9"/>
      <c r="N16" s="9"/>
    </row>
    <row r="17" spans="1:14" x14ac:dyDescent="0.25">
      <c r="A17" s="3" t="s">
        <v>33</v>
      </c>
      <c r="B17" s="3">
        <v>0.1</v>
      </c>
      <c r="C17" s="3">
        <v>0.1</v>
      </c>
      <c r="D17" s="3">
        <v>0.2</v>
      </c>
      <c r="E17" s="4">
        <f>MIN(B17:D17)</f>
        <v>0.1</v>
      </c>
      <c r="G17" s="7" t="s">
        <v>34</v>
      </c>
      <c r="H17" s="7">
        <v>0.34</v>
      </c>
      <c r="J17" s="4" t="s">
        <v>34</v>
      </c>
      <c r="K17" s="4">
        <f>(H8*B17+H9*C17+H10*D17)/(1-H8*B18-H9*C18-H10*D18)</f>
        <v>0.37500000000000011</v>
      </c>
      <c r="L17" s="9"/>
      <c r="M17" s="9"/>
      <c r="N17" s="9"/>
    </row>
    <row r="18" spans="1:14" x14ac:dyDescent="0.25">
      <c r="A18" s="3" t="s">
        <v>0</v>
      </c>
      <c r="B18" s="3">
        <f>1-SUM(B15:B17)</f>
        <v>0.20000000000000007</v>
      </c>
      <c r="C18" s="3">
        <f>1-SUM(C15:C17)</f>
        <v>0.20000000000000007</v>
      </c>
      <c r="D18" s="3">
        <f>1-SUM(D15:D17)</f>
        <v>0.6</v>
      </c>
      <c r="E18" s="12"/>
      <c r="G18" s="7" t="s">
        <v>1</v>
      </c>
      <c r="H18" s="7">
        <f>SUM(H15:H17)</f>
        <v>1</v>
      </c>
      <c r="J18" s="5" t="s">
        <v>35</v>
      </c>
      <c r="K18" s="5">
        <f>SUM(K15:K17)</f>
        <v>1.0000000000000002</v>
      </c>
      <c r="L18" s="9"/>
      <c r="M18" s="9"/>
      <c r="N18" s="9"/>
    </row>
    <row r="19" spans="1:14" x14ac:dyDescent="0.25">
      <c r="A19" t="s">
        <v>55</v>
      </c>
    </row>
    <row r="20" spans="1:14" x14ac:dyDescent="0.25">
      <c r="A20" s="21" t="s">
        <v>36</v>
      </c>
      <c r="B20" s="21"/>
      <c r="C20" s="21"/>
      <c r="D20" s="21"/>
      <c r="E20" s="13"/>
      <c r="G20" s="21" t="s">
        <v>37</v>
      </c>
      <c r="H20" s="21"/>
      <c r="J20" s="21" t="s">
        <v>38</v>
      </c>
      <c r="K20" s="23"/>
    </row>
    <row r="21" spans="1:14" x14ac:dyDescent="0.25">
      <c r="A21" s="11" t="s">
        <v>39</v>
      </c>
      <c r="B21" s="11" t="s">
        <v>24</v>
      </c>
      <c r="C21" s="11" t="s">
        <v>25</v>
      </c>
      <c r="D21" s="11" t="s">
        <v>26</v>
      </c>
      <c r="E21" s="9"/>
      <c r="G21" s="11" t="s">
        <v>40</v>
      </c>
      <c r="H21" s="11"/>
      <c r="J21" s="14" t="s">
        <v>41</v>
      </c>
      <c r="K21" s="11"/>
    </row>
    <row r="22" spans="1:14" x14ac:dyDescent="0.25">
      <c r="A22" s="11" t="s">
        <v>42</v>
      </c>
      <c r="B22" s="11">
        <f>B15+H15*B18</f>
        <v>6.6000000000000031E-2</v>
      </c>
      <c r="C22" s="11">
        <f>C15+H15*C18</f>
        <v>0.76600000000000001</v>
      </c>
      <c r="D22" s="11">
        <f>D15+H15*D18</f>
        <v>0.29800000000000004</v>
      </c>
      <c r="E22" s="9"/>
      <c r="G22" s="11" t="s">
        <v>42</v>
      </c>
      <c r="H22" s="11">
        <f>B22*K8+C22*K9+D22*K10</f>
        <v>0.23588000000000003</v>
      </c>
      <c r="J22" s="11" t="s">
        <v>42</v>
      </c>
      <c r="K22" s="11">
        <f>B22*H8+C22*H9+D22*H10</f>
        <v>0.32160000000000005</v>
      </c>
    </row>
    <row r="23" spans="1:14" x14ac:dyDescent="0.25">
      <c r="A23" s="11" t="s">
        <v>43</v>
      </c>
      <c r="B23" s="11">
        <f>B16+H16*B18</f>
        <v>0.76600000000000001</v>
      </c>
      <c r="C23" s="11">
        <f>C16+H16*C18</f>
        <v>6.6000000000000031E-2</v>
      </c>
      <c r="D23" s="11">
        <f>D16+H16*D18</f>
        <v>0.29800000000000004</v>
      </c>
      <c r="E23" s="9"/>
      <c r="G23" s="11" t="s">
        <v>43</v>
      </c>
      <c r="H23" s="11">
        <f>B23*K8+C23*K9+D23*K10</f>
        <v>0.51588000000000012</v>
      </c>
      <c r="J23" s="11" t="s">
        <v>43</v>
      </c>
      <c r="K23" s="11">
        <f>B23*H8+C23*H9+D23*H10</f>
        <v>0.32160000000000005</v>
      </c>
    </row>
    <row r="24" spans="1:14" x14ac:dyDescent="0.25">
      <c r="A24" s="11" t="s">
        <v>44</v>
      </c>
      <c r="B24" s="11">
        <f>B17+H17*B18</f>
        <v>0.16800000000000004</v>
      </c>
      <c r="C24" s="11">
        <f>C17+H17*C18</f>
        <v>0.16800000000000004</v>
      </c>
      <c r="D24" s="11">
        <f>D17+H17*D18</f>
        <v>0.40400000000000003</v>
      </c>
      <c r="E24" s="9"/>
      <c r="G24" s="11" t="s">
        <v>44</v>
      </c>
      <c r="H24" s="11">
        <f>B24*K8+C24*K9+D24*K10</f>
        <v>0.24824000000000007</v>
      </c>
      <c r="J24" s="11" t="s">
        <v>44</v>
      </c>
      <c r="K24" s="11">
        <f>B24*H8+C24*H9+D24*H10</f>
        <v>0.35680000000000006</v>
      </c>
    </row>
    <row r="25" spans="1:14" x14ac:dyDescent="0.25">
      <c r="A25" s="11" t="s">
        <v>1</v>
      </c>
      <c r="B25" s="11">
        <f>SUM(B22:B24)</f>
        <v>1</v>
      </c>
      <c r="C25" s="11">
        <f>SUM(C22:C24)</f>
        <v>1</v>
      </c>
      <c r="D25" s="11">
        <f>SUM(D22:D24)</f>
        <v>1</v>
      </c>
      <c r="E25" s="9"/>
      <c r="G25" s="11" t="s">
        <v>1</v>
      </c>
      <c r="H25" s="11">
        <f>SUM(H22:H24)</f>
        <v>1.0000000000000002</v>
      </c>
      <c r="J25" s="11" t="s">
        <v>1</v>
      </c>
      <c r="K25" s="11">
        <f>SUM(K22:K24)</f>
        <v>1.0000000000000002</v>
      </c>
    </row>
    <row r="26" spans="1:14" x14ac:dyDescent="0.25">
      <c r="A26" s="15" t="s">
        <v>56</v>
      </c>
      <c r="E26" s="1"/>
    </row>
    <row r="27" spans="1:14" x14ac:dyDescent="0.25">
      <c r="A27" s="21" t="s">
        <v>117</v>
      </c>
      <c r="B27" s="21"/>
      <c r="C27" s="21"/>
      <c r="D27" s="21"/>
      <c r="E27" s="13"/>
      <c r="G27" s="21" t="s">
        <v>118</v>
      </c>
      <c r="H27" s="21"/>
      <c r="J27" s="21" t="s">
        <v>119</v>
      </c>
      <c r="K27" s="23"/>
    </row>
    <row r="28" spans="1:14" x14ac:dyDescent="0.25">
      <c r="A28" s="4" t="s">
        <v>39</v>
      </c>
      <c r="B28" s="4" t="s">
        <v>24</v>
      </c>
      <c r="C28" s="4" t="s">
        <v>25</v>
      </c>
      <c r="D28" s="4" t="s">
        <v>26</v>
      </c>
      <c r="E28" s="9"/>
      <c r="G28" s="4" t="s">
        <v>40</v>
      </c>
      <c r="H28" s="4"/>
      <c r="J28" s="16" t="s">
        <v>41</v>
      </c>
      <c r="K28" s="4"/>
    </row>
    <row r="29" spans="1:14" x14ac:dyDescent="0.25">
      <c r="A29" s="4" t="s">
        <v>42</v>
      </c>
      <c r="B29" s="4">
        <f>B15+K15*B18</f>
        <v>6.2500000000000028E-2</v>
      </c>
      <c r="C29" s="4">
        <f>C15+K15*C18</f>
        <v>0.76249999999999996</v>
      </c>
      <c r="D29" s="4">
        <f>D15+K15*D18</f>
        <v>0.28750000000000003</v>
      </c>
      <c r="E29" s="9"/>
      <c r="G29" s="4" t="s">
        <v>42</v>
      </c>
      <c r="H29" s="4">
        <f>B29*K8+C29*K9+D29*K10</f>
        <v>0.23000000000000004</v>
      </c>
      <c r="J29" s="4" t="s">
        <v>42</v>
      </c>
      <c r="K29" s="4">
        <f>B29*H8+C29*H9+D29*H10</f>
        <v>0.31250000000000006</v>
      </c>
    </row>
    <row r="30" spans="1:14" x14ac:dyDescent="0.25">
      <c r="A30" s="4" t="s">
        <v>43</v>
      </c>
      <c r="B30" s="4">
        <f>B16+K16*B18</f>
        <v>0.76249999999999996</v>
      </c>
      <c r="C30" s="4">
        <f>C16+K16*C18</f>
        <v>6.2500000000000028E-2</v>
      </c>
      <c r="D30" s="4">
        <f>D16+K16*D18</f>
        <v>0.28750000000000003</v>
      </c>
      <c r="E30" s="9"/>
      <c r="G30" s="4" t="s">
        <v>43</v>
      </c>
      <c r="H30" s="4">
        <f>B30*K8+C30*K9+D30*K10</f>
        <v>0.51</v>
      </c>
      <c r="J30" s="4" t="s">
        <v>43</v>
      </c>
      <c r="K30" s="4">
        <f>B30*H8+C30*H9+D30*H10</f>
        <v>0.31250000000000006</v>
      </c>
    </row>
    <row r="31" spans="1:14" x14ac:dyDescent="0.25">
      <c r="A31" s="4" t="s">
        <v>44</v>
      </c>
      <c r="B31" s="4">
        <f>B17+K17*B18</f>
        <v>0.17500000000000004</v>
      </c>
      <c r="C31" s="4">
        <f>C17+K17*C18</f>
        <v>0.17500000000000004</v>
      </c>
      <c r="D31" s="4">
        <f>D17+K17*D18</f>
        <v>0.42500000000000004</v>
      </c>
      <c r="E31" s="9"/>
      <c r="G31" s="4" t="s">
        <v>44</v>
      </c>
      <c r="H31" s="4">
        <f>B31*K8+C31*K9+D31*K10</f>
        <v>0.26000000000000006</v>
      </c>
      <c r="J31" s="4" t="s">
        <v>44</v>
      </c>
      <c r="K31" s="4">
        <f>B31*H8+C31*H9+D31*H10</f>
        <v>0.37500000000000011</v>
      </c>
    </row>
    <row r="32" spans="1:14" x14ac:dyDescent="0.25">
      <c r="A32" s="4" t="s">
        <v>1</v>
      </c>
      <c r="B32" s="4">
        <f>SUM(B29:B31)</f>
        <v>1</v>
      </c>
      <c r="C32" s="4">
        <f>SUM(C29:C31)</f>
        <v>1</v>
      </c>
      <c r="D32" s="4">
        <f>SUM(D29:D31)</f>
        <v>1</v>
      </c>
      <c r="E32" s="9"/>
      <c r="G32" s="4" t="s">
        <v>1</v>
      </c>
      <c r="H32" s="4">
        <f>SUM(H29:H31)</f>
        <v>1</v>
      </c>
      <c r="J32" s="4" t="s">
        <v>1</v>
      </c>
      <c r="K32" s="4">
        <f>SUM(K29:K31)</f>
        <v>1.0000000000000002</v>
      </c>
    </row>
    <row r="33" spans="1:11" x14ac:dyDescent="0.25">
      <c r="A33" s="9" t="s">
        <v>2</v>
      </c>
      <c r="B33" s="9"/>
      <c r="C33" s="9"/>
      <c r="D33" s="9"/>
      <c r="E33" s="9"/>
      <c r="F33" s="1"/>
      <c r="G33" s="9"/>
      <c r="H33" s="9"/>
      <c r="I33" s="1"/>
      <c r="J33" s="9"/>
      <c r="K33" s="9"/>
    </row>
    <row r="34" spans="1:11" x14ac:dyDescent="0.25">
      <c r="A34" s="21" t="s">
        <v>45</v>
      </c>
      <c r="B34" s="21"/>
      <c r="C34" s="9"/>
      <c r="D34" s="9"/>
      <c r="E34" s="9"/>
      <c r="F34" s="1"/>
      <c r="G34" s="21" t="s">
        <v>46</v>
      </c>
      <c r="H34" s="21"/>
      <c r="I34" s="1"/>
      <c r="J34" s="21" t="s">
        <v>47</v>
      </c>
      <c r="K34" s="21"/>
    </row>
    <row r="35" spans="1:11" x14ac:dyDescent="0.25">
      <c r="A35" s="11" t="s">
        <v>48</v>
      </c>
      <c r="B35" s="11">
        <f>(K22-E15)/H15</f>
        <v>0.9745454545454546</v>
      </c>
      <c r="C35" s="9"/>
      <c r="D35" s="9"/>
      <c r="E35" s="9"/>
      <c r="F35" s="1"/>
      <c r="G35" s="11" t="s">
        <v>49</v>
      </c>
      <c r="H35" s="11">
        <f>MIN(B35:B37)</f>
        <v>0.75529411764705889</v>
      </c>
      <c r="I35" s="1"/>
      <c r="J35" s="11" t="s">
        <v>105</v>
      </c>
      <c r="K35" s="11">
        <f>H22-H15*K38</f>
        <v>0.10170588235294117</v>
      </c>
    </row>
    <row r="36" spans="1:11" x14ac:dyDescent="0.25">
      <c r="A36" s="11" t="s">
        <v>51</v>
      </c>
      <c r="B36" s="11">
        <f>(K23-E16)/H16</f>
        <v>0.9745454545454546</v>
      </c>
      <c r="C36" s="9"/>
      <c r="D36" s="9"/>
      <c r="E36" s="9"/>
      <c r="F36" s="1"/>
      <c r="G36" s="27"/>
      <c r="H36" s="27"/>
      <c r="I36" s="1"/>
      <c r="J36" s="11" t="s">
        <v>106</v>
      </c>
      <c r="K36" s="11">
        <f>H23-H16*K38</f>
        <v>0.38170588235294123</v>
      </c>
    </row>
    <row r="37" spans="1:11" x14ac:dyDescent="0.25">
      <c r="A37" s="11" t="s">
        <v>52</v>
      </c>
      <c r="B37" s="11">
        <f>(K24-E17)/H17</f>
        <v>0.75529411764705889</v>
      </c>
      <c r="C37" s="9"/>
      <c r="D37" s="9"/>
      <c r="E37" s="9"/>
      <c r="F37" s="1"/>
      <c r="G37" s="21" t="s">
        <v>123</v>
      </c>
      <c r="H37" s="21"/>
      <c r="I37" s="1"/>
      <c r="J37" s="11" t="s">
        <v>106</v>
      </c>
      <c r="K37" s="11">
        <f>H24-H17*K38</f>
        <v>0.11000000000000001</v>
      </c>
    </row>
    <row r="38" spans="1:11" x14ac:dyDescent="0.25">
      <c r="A38" s="9"/>
      <c r="B38" s="9"/>
      <c r="C38" s="9"/>
      <c r="D38" s="9"/>
      <c r="E38" s="9"/>
      <c r="F38" s="1"/>
      <c r="G38" s="11" t="s">
        <v>50</v>
      </c>
      <c r="H38" s="11">
        <f>H35 - (H35-B18)*B8-(H35-C18)*B9-(H35-D18)*B10</f>
        <v>0.40658823529411769</v>
      </c>
      <c r="I38" s="1"/>
      <c r="J38" s="11" t="s">
        <v>50</v>
      </c>
      <c r="K38" s="11">
        <f>B11*H35+B18*B8+C18*B9+D18*B10</f>
        <v>0.40658823529411775</v>
      </c>
    </row>
    <row r="39" spans="1:11" x14ac:dyDescent="0.25">
      <c r="A39" s="9"/>
      <c r="B39" s="9"/>
      <c r="C39" s="9"/>
      <c r="D39" s="9"/>
      <c r="E39" s="9"/>
      <c r="F39" s="1"/>
      <c r="G39" s="9"/>
      <c r="H39" s="9"/>
      <c r="I39" s="1"/>
      <c r="J39" s="11" t="s">
        <v>35</v>
      </c>
      <c r="K39" s="11">
        <f>SUM(K35:K38)</f>
        <v>1.0000000000000002</v>
      </c>
    </row>
    <row r="40" spans="1:11" x14ac:dyDescent="0.25">
      <c r="A40" s="13" t="s">
        <v>19</v>
      </c>
      <c r="B40" s="13"/>
      <c r="C40" s="13"/>
      <c r="D40" s="9"/>
      <c r="E40" s="9"/>
      <c r="F40" s="1"/>
      <c r="G40" s="13"/>
      <c r="H40" s="13"/>
      <c r="I40" s="1"/>
      <c r="J40" s="13"/>
      <c r="K40" s="17"/>
    </row>
    <row r="41" spans="1:11" x14ac:dyDescent="0.25">
      <c r="A41" s="21" t="s">
        <v>120</v>
      </c>
      <c r="B41" s="21"/>
      <c r="C41" s="9"/>
      <c r="D41" s="9"/>
      <c r="E41" s="9"/>
      <c r="F41" s="1"/>
      <c r="G41" s="21" t="s">
        <v>121</v>
      </c>
      <c r="H41" s="21"/>
      <c r="I41" s="1"/>
      <c r="J41" s="21" t="s">
        <v>122</v>
      </c>
      <c r="K41" s="21"/>
    </row>
    <row r="42" spans="1:11" x14ac:dyDescent="0.25">
      <c r="A42" s="4" t="s">
        <v>48</v>
      </c>
      <c r="B42" s="4">
        <f>(K29-E15)/K15</f>
        <v>1</v>
      </c>
      <c r="C42" s="9"/>
      <c r="D42" s="9"/>
      <c r="E42" s="9"/>
      <c r="F42" s="1"/>
      <c r="G42" s="4" t="s">
        <v>49</v>
      </c>
      <c r="H42" s="4">
        <f>MIN(B42:B44)</f>
        <v>0.7333333333333335</v>
      </c>
      <c r="I42" s="1"/>
      <c r="J42" s="4" t="s">
        <v>105</v>
      </c>
      <c r="K42" s="4">
        <f>H29-K15*K45</f>
        <v>0.10499999999999998</v>
      </c>
    </row>
    <row r="43" spans="1:11" x14ac:dyDescent="0.25">
      <c r="A43" s="4" t="s">
        <v>51</v>
      </c>
      <c r="B43" s="4">
        <f>(K30-E16)/K16</f>
        <v>1</v>
      </c>
      <c r="C43" s="9"/>
      <c r="D43" s="9"/>
      <c r="E43" s="9"/>
      <c r="F43" s="1"/>
      <c r="G43" s="17"/>
      <c r="H43" s="17"/>
      <c r="I43" s="1"/>
      <c r="J43" s="4" t="s">
        <v>106</v>
      </c>
      <c r="K43" s="4">
        <f>H30-K16*K45</f>
        <v>0.38499999999999995</v>
      </c>
    </row>
    <row r="44" spans="1:11" x14ac:dyDescent="0.25">
      <c r="A44" s="4" t="s">
        <v>52</v>
      </c>
      <c r="B44" s="4">
        <f>(K31-E17)/K17</f>
        <v>0.7333333333333335</v>
      </c>
      <c r="C44" s="9"/>
      <c r="D44" s="9"/>
      <c r="E44" s="9"/>
      <c r="F44" s="1"/>
      <c r="G44" s="21" t="s">
        <v>124</v>
      </c>
      <c r="H44" s="21"/>
      <c r="I44" s="1"/>
      <c r="J44" s="4" t="s">
        <v>106</v>
      </c>
      <c r="K44" s="4">
        <f>H31-K17*K45</f>
        <v>0.10999999999999996</v>
      </c>
    </row>
    <row r="45" spans="1:11" x14ac:dyDescent="0.25">
      <c r="A45" s="9"/>
      <c r="B45" s="9"/>
      <c r="C45" s="9"/>
      <c r="D45" s="9"/>
      <c r="E45" s="9"/>
      <c r="F45" s="1"/>
      <c r="G45" s="4" t="s">
        <v>50</v>
      </c>
      <c r="H45" s="4">
        <f>H42 - (H42-B18)*B8-(H42-C18)*B9-(H42-D18)*B10</f>
        <v>0.40000000000000008</v>
      </c>
      <c r="I45" s="1"/>
      <c r="J45" s="4" t="s">
        <v>50</v>
      </c>
      <c r="K45" s="4">
        <f>B11*H42+B18*B8+C18*B9+D18*B10</f>
        <v>0.40000000000000013</v>
      </c>
    </row>
    <row r="46" spans="1:11" x14ac:dyDescent="0.25">
      <c r="A46" s="9"/>
      <c r="B46" s="9"/>
      <c r="C46" s="9"/>
      <c r="D46" s="9"/>
      <c r="E46" s="9"/>
      <c r="F46" s="1"/>
      <c r="G46" s="9"/>
      <c r="H46" s="9"/>
      <c r="I46" s="1"/>
      <c r="J46" s="4" t="s">
        <v>35</v>
      </c>
      <c r="K46" s="4">
        <f>SUM(K42:K45)</f>
        <v>1</v>
      </c>
    </row>
  </sheetData>
  <mergeCells count="3">
    <mergeCell ref="A1:N1"/>
    <mergeCell ref="A2:N2"/>
    <mergeCell ref="A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selection activeCell="Q36" sqref="Q36"/>
    </sheetView>
  </sheetViews>
  <sheetFormatPr defaultRowHeight="15" x14ac:dyDescent="0.25"/>
  <sheetData>
    <row r="1" spans="1:14" x14ac:dyDescent="0.25">
      <c r="A1" s="28" t="s">
        <v>114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25">
      <c r="A2" s="29" t="s">
        <v>126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25">
      <c r="A3" s="29" t="s">
        <v>58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x14ac:dyDescent="0.25">
      <c r="A5" t="s">
        <v>54</v>
      </c>
    </row>
    <row r="6" spans="1:14" x14ac:dyDescent="0.25">
      <c r="A6" s="23" t="s">
        <v>86</v>
      </c>
      <c r="B6" s="23"/>
      <c r="C6" s="23"/>
      <c r="D6" s="23"/>
      <c r="E6" s="8" t="s">
        <v>127</v>
      </c>
      <c r="G6" s="23" t="s">
        <v>4</v>
      </c>
      <c r="H6" s="23"/>
      <c r="J6" s="21" t="s">
        <v>91</v>
      </c>
      <c r="K6" s="21"/>
      <c r="L6" s="9"/>
      <c r="M6" s="22"/>
      <c r="N6" s="22"/>
    </row>
    <row r="7" spans="1:14" x14ac:dyDescent="0.25">
      <c r="A7" s="3" t="s">
        <v>23</v>
      </c>
      <c r="B7" s="3" t="s">
        <v>24</v>
      </c>
      <c r="C7" s="3" t="s">
        <v>25</v>
      </c>
      <c r="D7" s="3" t="s">
        <v>26</v>
      </c>
      <c r="E7" s="10" t="s">
        <v>27</v>
      </c>
      <c r="G7" s="3" t="s">
        <v>8</v>
      </c>
      <c r="H7" s="3"/>
      <c r="J7" s="4" t="s">
        <v>28</v>
      </c>
      <c r="K7" s="4" t="s">
        <v>7</v>
      </c>
      <c r="L7" s="9"/>
      <c r="M7" s="9"/>
      <c r="N7" s="9"/>
    </row>
    <row r="8" spans="1:14" x14ac:dyDescent="0.25">
      <c r="A8" s="3" t="s">
        <v>29</v>
      </c>
      <c r="B8" s="3">
        <v>0.25</v>
      </c>
      <c r="C8" s="3">
        <v>0</v>
      </c>
      <c r="D8" s="3">
        <v>0</v>
      </c>
      <c r="E8" s="3">
        <f>MIN(B8:D8)</f>
        <v>0</v>
      </c>
      <c r="G8" s="3" t="s">
        <v>11</v>
      </c>
      <c r="H8" s="3">
        <v>0.7</v>
      </c>
      <c r="J8" s="4" t="s">
        <v>30</v>
      </c>
      <c r="K8" s="4">
        <f>(H8*B8+H9*C8+H10*D8)/(1-H8*B11-H9*C11-H10*D11)</f>
        <v>0.35000014000005597</v>
      </c>
      <c r="L8" s="9"/>
      <c r="M8" s="9"/>
      <c r="N8" s="9"/>
    </row>
    <row r="9" spans="1:14" x14ac:dyDescent="0.25">
      <c r="A9" s="3" t="s">
        <v>31</v>
      </c>
      <c r="B9" s="3">
        <v>3.5714000000000003E-2</v>
      </c>
      <c r="C9" s="3">
        <v>0.5</v>
      </c>
      <c r="D9" s="3">
        <v>0.25</v>
      </c>
      <c r="E9" s="3">
        <f>MIN(B9:D9)</f>
        <v>3.5714000000000003E-2</v>
      </c>
      <c r="G9" s="3" t="s">
        <v>14</v>
      </c>
      <c r="H9" s="3">
        <v>0.2</v>
      </c>
      <c r="J9" s="4" t="s">
        <v>32</v>
      </c>
      <c r="K9" s="4">
        <f>(H8*B9+H9*C9+H10*D9)/(1-H8*B11-H9*C11-H10*D11)</f>
        <v>0.29999971999988806</v>
      </c>
      <c r="L9" s="9"/>
      <c r="M9" s="9"/>
      <c r="N9" s="9"/>
    </row>
    <row r="10" spans="1:14" x14ac:dyDescent="0.25">
      <c r="A10" s="3" t="s">
        <v>33</v>
      </c>
      <c r="B10" s="3">
        <v>0</v>
      </c>
      <c r="C10" s="3">
        <v>0.5</v>
      </c>
      <c r="D10" s="3">
        <v>0.75</v>
      </c>
      <c r="E10" s="3">
        <f>MIN(B10:D10)</f>
        <v>0</v>
      </c>
      <c r="G10" s="3" t="s">
        <v>17</v>
      </c>
      <c r="H10" s="3">
        <v>0.1</v>
      </c>
      <c r="J10" s="4" t="s">
        <v>34</v>
      </c>
      <c r="K10" s="4">
        <f>(H8*B10+H9*C10+H10*D10)/(1-H8*B11-H9*C11-H10*D11)</f>
        <v>0.35000014000005603</v>
      </c>
      <c r="L10" s="9"/>
      <c r="M10" s="9"/>
      <c r="N10" s="9"/>
    </row>
    <row r="11" spans="1:14" x14ac:dyDescent="0.25">
      <c r="A11" s="3" t="s">
        <v>0</v>
      </c>
      <c r="B11" s="3">
        <f>1-SUM(B8:B10)</f>
        <v>0.71428599999999998</v>
      </c>
      <c r="C11" s="3">
        <f>1-SUM(C8:C10)</f>
        <v>0</v>
      </c>
      <c r="D11" s="3">
        <f>1-SUM(D8:D10)</f>
        <v>0</v>
      </c>
      <c r="E11" s="7"/>
      <c r="G11" s="3" t="s">
        <v>1</v>
      </c>
      <c r="H11" s="7">
        <f>SUM(H8:H10)</f>
        <v>0.99999999999999989</v>
      </c>
      <c r="J11" s="5" t="s">
        <v>35</v>
      </c>
      <c r="K11" s="5">
        <f>SUM(K8:K10)</f>
        <v>1</v>
      </c>
      <c r="L11" s="9"/>
      <c r="M11" s="9"/>
      <c r="N11" s="9"/>
    </row>
    <row r="12" spans="1:14" x14ac:dyDescent="0.25">
      <c r="A12" t="s">
        <v>55</v>
      </c>
    </row>
    <row r="13" spans="1:14" x14ac:dyDescent="0.25">
      <c r="A13" s="21" t="s">
        <v>63</v>
      </c>
      <c r="B13" s="21"/>
      <c r="C13" s="21"/>
      <c r="D13" s="21"/>
      <c r="E13" s="13"/>
      <c r="G13" s="26" t="s">
        <v>67</v>
      </c>
      <c r="H13" s="26"/>
      <c r="I13" s="26"/>
      <c r="J13" s="26"/>
      <c r="K13" s="13"/>
    </row>
    <row r="14" spans="1:14" x14ac:dyDescent="0.25">
      <c r="A14" s="4" t="s">
        <v>59</v>
      </c>
      <c r="B14" s="4" t="s">
        <v>24</v>
      </c>
      <c r="C14" s="4" t="s">
        <v>25</v>
      </c>
      <c r="D14" s="4" t="s">
        <v>26</v>
      </c>
      <c r="E14" s="4" t="s">
        <v>65</v>
      </c>
      <c r="G14" s="4" t="s">
        <v>68</v>
      </c>
      <c r="H14" s="4" t="s">
        <v>72</v>
      </c>
      <c r="I14" s="4" t="s">
        <v>73</v>
      </c>
      <c r="J14" s="4" t="s">
        <v>74</v>
      </c>
      <c r="K14" s="4" t="s">
        <v>75</v>
      </c>
    </row>
    <row r="15" spans="1:14" x14ac:dyDescent="0.25">
      <c r="A15" s="4" t="s">
        <v>42</v>
      </c>
      <c r="B15" s="4">
        <f>B8+K8*B11</f>
        <v>0.50000020000008005</v>
      </c>
      <c r="C15" s="4">
        <f>C8+K8*C11</f>
        <v>0</v>
      </c>
      <c r="D15" s="4">
        <f>D8+K8*D11</f>
        <v>0</v>
      </c>
      <c r="E15" s="24">
        <f>H8*B15+H9*C15+H10*D15</f>
        <v>0.35000014000005603</v>
      </c>
      <c r="G15" s="4" t="s">
        <v>69</v>
      </c>
      <c r="H15" s="4">
        <f>B15/E15</f>
        <v>1.4285714285714286</v>
      </c>
      <c r="I15" s="4">
        <f>C15/E15</f>
        <v>0</v>
      </c>
      <c r="J15" s="4">
        <f>D15/E15</f>
        <v>0</v>
      </c>
      <c r="K15" s="24">
        <f>MIN(H15:J15)</f>
        <v>0</v>
      </c>
    </row>
    <row r="16" spans="1:14" x14ac:dyDescent="0.25">
      <c r="A16" s="4" t="s">
        <v>43</v>
      </c>
      <c r="B16" s="4">
        <f>B9+K9*B11</f>
        <v>0.24999959999984003</v>
      </c>
      <c r="C16" s="4">
        <f>C9+K9*C11</f>
        <v>0.5</v>
      </c>
      <c r="D16" s="4">
        <f>D9+K9*D11</f>
        <v>0.25</v>
      </c>
      <c r="E16" s="24">
        <f>H8*B16+H9*C16+H10*D16</f>
        <v>0.29999971999988806</v>
      </c>
      <c r="G16" s="4" t="s">
        <v>70</v>
      </c>
      <c r="H16" s="4">
        <f>B16/E16</f>
        <v>0.83333277777703696</v>
      </c>
      <c r="I16" s="4">
        <f>C16/E16</f>
        <v>1.6666682222242959</v>
      </c>
      <c r="J16" s="4">
        <f>D16/E16</f>
        <v>0.83333411111214795</v>
      </c>
      <c r="K16" s="24">
        <f>MIN(H16:J16)</f>
        <v>0.83333277777703696</v>
      </c>
    </row>
    <row r="17" spans="1:14" x14ac:dyDescent="0.25">
      <c r="A17" s="4" t="s">
        <v>44</v>
      </c>
      <c r="B17" s="4">
        <f>B10+K10*B11</f>
        <v>0.25000020000008</v>
      </c>
      <c r="C17" s="4">
        <f>C10+K10*C11</f>
        <v>0.5</v>
      </c>
      <c r="D17" s="4">
        <f>D10+K10*D11</f>
        <v>0.75</v>
      </c>
      <c r="E17" s="24">
        <f>H8*B17+H9*C17+H10*D17</f>
        <v>0.35000014000005603</v>
      </c>
      <c r="G17" s="4" t="s">
        <v>71</v>
      </c>
      <c r="H17" s="4">
        <f>B17/E17</f>
        <v>0.71428599999999998</v>
      </c>
      <c r="I17" s="4">
        <f>C17/E17</f>
        <v>1.428570857142857</v>
      </c>
      <c r="J17" s="4">
        <f>D17/E17</f>
        <v>2.1428562857142857</v>
      </c>
      <c r="K17" s="24">
        <f>MIN(H17:J17)</f>
        <v>0.71428599999999998</v>
      </c>
    </row>
    <row r="18" spans="1:14" x14ac:dyDescent="0.25">
      <c r="A18" s="4" t="s">
        <v>1</v>
      </c>
      <c r="B18" s="4">
        <f>SUM(B15:B17)</f>
        <v>1</v>
      </c>
      <c r="C18" s="4">
        <f>SUM(C15:C17)</f>
        <v>1</v>
      </c>
      <c r="D18" s="4">
        <f>SUM(D15:D17)</f>
        <v>1</v>
      </c>
      <c r="E18" s="4">
        <f>SUM(E15:E17)</f>
        <v>1.0000000000000002</v>
      </c>
      <c r="G18" s="9"/>
      <c r="H18" s="9"/>
      <c r="I18" s="9"/>
      <c r="J18" s="9"/>
      <c r="K18" s="9"/>
    </row>
    <row r="19" spans="1:14" x14ac:dyDescent="0.25">
      <c r="A19" s="9" t="s">
        <v>2</v>
      </c>
      <c r="B19" s="9"/>
      <c r="C19" s="9"/>
      <c r="D19" s="9"/>
      <c r="E19" s="9"/>
      <c r="F19" s="1"/>
      <c r="G19" s="9"/>
      <c r="H19" s="9"/>
      <c r="I19" s="1"/>
      <c r="J19" s="9"/>
      <c r="K19" s="9"/>
    </row>
    <row r="20" spans="1:14" x14ac:dyDescent="0.25">
      <c r="A20" s="26" t="s">
        <v>128</v>
      </c>
      <c r="B20" s="26"/>
      <c r="C20" s="26"/>
      <c r="D20" s="26"/>
      <c r="E20" s="13"/>
      <c r="G20" s="21" t="s">
        <v>76</v>
      </c>
      <c r="H20" s="21"/>
      <c r="I20" s="21"/>
      <c r="J20" s="21"/>
      <c r="K20" s="21" t="s">
        <v>80</v>
      </c>
      <c r="L20" s="13"/>
      <c r="M20" s="13"/>
      <c r="N20" s="13"/>
    </row>
    <row r="21" spans="1:14" x14ac:dyDescent="0.25">
      <c r="A21" s="4" t="s">
        <v>129</v>
      </c>
      <c r="B21" s="4" t="s">
        <v>24</v>
      </c>
      <c r="C21" s="4" t="s">
        <v>25</v>
      </c>
      <c r="D21" s="30"/>
      <c r="E21" s="9"/>
      <c r="G21" s="4" t="s">
        <v>59</v>
      </c>
      <c r="H21" s="4" t="s">
        <v>77</v>
      </c>
      <c r="I21" s="4" t="s">
        <v>78</v>
      </c>
      <c r="J21" s="4" t="s">
        <v>79</v>
      </c>
      <c r="K21" s="25" t="s">
        <v>80</v>
      </c>
    </row>
    <row r="22" spans="1:14" x14ac:dyDescent="0.25">
      <c r="A22" s="4" t="s">
        <v>51</v>
      </c>
      <c r="B22" s="4">
        <f>B15/K8</f>
        <v>1.4285714285714288</v>
      </c>
      <c r="C22" s="4">
        <f>C15/K8</f>
        <v>0</v>
      </c>
      <c r="D22" s="30">
        <f>D15/K8</f>
        <v>0</v>
      </c>
      <c r="E22" s="9"/>
      <c r="G22" s="4" t="s">
        <v>42</v>
      </c>
      <c r="H22" s="4">
        <f>MIN(B15:D15)</f>
        <v>0</v>
      </c>
      <c r="I22" s="4">
        <f>MAX(B15:D15)</f>
        <v>0.50000020000008005</v>
      </c>
      <c r="J22" s="24">
        <f>I22-H22</f>
        <v>0.50000020000008005</v>
      </c>
      <c r="K22" s="24">
        <f>1-J22</f>
        <v>0.49999979999991995</v>
      </c>
    </row>
    <row r="23" spans="1:14" x14ac:dyDescent="0.25">
      <c r="A23" s="4" t="s">
        <v>51</v>
      </c>
      <c r="B23" s="4">
        <f>B16/K9</f>
        <v>0.83333277777703696</v>
      </c>
      <c r="C23" s="4">
        <f>C16/K9</f>
        <v>1.6666682222242959</v>
      </c>
      <c r="D23" s="30">
        <f>D16/K9</f>
        <v>0.83333411111214795</v>
      </c>
      <c r="E23" s="9"/>
      <c r="G23" s="4" t="s">
        <v>43</v>
      </c>
      <c r="H23" s="4">
        <f>MIN(B16:D16)</f>
        <v>0.24999959999984003</v>
      </c>
      <c r="I23" s="4">
        <f>MAX(B16:D16)</f>
        <v>0.5</v>
      </c>
      <c r="J23" s="24">
        <f>I23-H23</f>
        <v>0.25000040000015999</v>
      </c>
      <c r="K23" s="24">
        <f>1-J23</f>
        <v>0.74999959999984001</v>
      </c>
    </row>
    <row r="24" spans="1:14" x14ac:dyDescent="0.25">
      <c r="A24" s="31" t="s">
        <v>52</v>
      </c>
      <c r="B24" s="4">
        <f>B17/K10</f>
        <v>0.71428599999999998</v>
      </c>
      <c r="C24" s="4">
        <f>C17/K10</f>
        <v>1.428570857142857</v>
      </c>
      <c r="D24" s="30">
        <f>D17/K10</f>
        <v>2.1428562857142857</v>
      </c>
      <c r="E24" s="9"/>
      <c r="G24" s="4" t="s">
        <v>44</v>
      </c>
      <c r="H24" s="4">
        <f>MIN(B17:D17)</f>
        <v>0.25000020000008</v>
      </c>
      <c r="I24" s="4">
        <f>MAX(B17:D17)</f>
        <v>0.75</v>
      </c>
      <c r="J24" s="24">
        <f>I24-H24</f>
        <v>0.49999979999992</v>
      </c>
      <c r="K24" s="24">
        <f>1-J24</f>
        <v>0.50000020000008005</v>
      </c>
    </row>
    <row r="25" spans="1:14" x14ac:dyDescent="0.25">
      <c r="A25" s="31" t="s">
        <v>130</v>
      </c>
      <c r="B25" s="24">
        <f>MIN(B22:B24)</f>
        <v>0.71428599999999998</v>
      </c>
      <c r="C25" s="24">
        <f>MIN(C22:C24)</f>
        <v>0</v>
      </c>
      <c r="D25" s="24">
        <f>MIN(D22:D24)</f>
        <v>0</v>
      </c>
      <c r="E25" s="9"/>
      <c r="G25" s="9"/>
      <c r="H25" s="9"/>
      <c r="I25" s="9"/>
      <c r="J25" s="9"/>
      <c r="K25" s="9"/>
    </row>
    <row r="26" spans="1:14" x14ac:dyDescent="0.25">
      <c r="A26" s="13" t="s">
        <v>19</v>
      </c>
      <c r="B26" s="13"/>
      <c r="C26" s="13"/>
      <c r="D26" s="9"/>
      <c r="E26" s="9"/>
      <c r="F26" s="1"/>
      <c r="G26" s="13"/>
      <c r="H26" s="13"/>
      <c r="I26" s="1"/>
      <c r="J26" s="13"/>
      <c r="K26" s="17"/>
    </row>
    <row r="27" spans="1:14" x14ac:dyDescent="0.25">
      <c r="A27" s="26" t="s">
        <v>131</v>
      </c>
      <c r="B27" s="26"/>
      <c r="C27" s="26"/>
      <c r="D27" s="26"/>
      <c r="E27" s="26"/>
      <c r="F27" s="1"/>
      <c r="G27" s="21" t="s">
        <v>64</v>
      </c>
      <c r="H27" s="21"/>
      <c r="I27" s="21"/>
      <c r="J27" s="21"/>
      <c r="K27" s="17"/>
    </row>
    <row r="28" spans="1:14" x14ac:dyDescent="0.25">
      <c r="A28" s="4" t="s">
        <v>132</v>
      </c>
      <c r="B28" s="4" t="s">
        <v>24</v>
      </c>
      <c r="C28" s="4" t="s">
        <v>25</v>
      </c>
      <c r="D28" s="30" t="s">
        <v>26</v>
      </c>
      <c r="E28" s="30" t="s">
        <v>133</v>
      </c>
      <c r="F28" s="1"/>
      <c r="G28" s="4" t="s">
        <v>66</v>
      </c>
      <c r="H28" s="4" t="s">
        <v>60</v>
      </c>
      <c r="I28" s="4" t="s">
        <v>61</v>
      </c>
      <c r="J28" s="4" t="s">
        <v>62</v>
      </c>
      <c r="K28" s="17"/>
    </row>
    <row r="29" spans="1:14" x14ac:dyDescent="0.25">
      <c r="A29" s="4" t="s">
        <v>134</v>
      </c>
      <c r="B29" s="4">
        <f>IF(E29=0,0,B11/E29)</f>
        <v>1</v>
      </c>
      <c r="C29" s="4">
        <f>IF(E29=0,0,C11/E29)</f>
        <v>0</v>
      </c>
      <c r="D29" s="4">
        <f>IF(E29=0,0,D11/E29)</f>
        <v>0</v>
      </c>
      <c r="E29" s="24">
        <f>SUM(B11:D11)</f>
        <v>0.71428599999999998</v>
      </c>
      <c r="F29" s="1"/>
      <c r="G29" s="4" t="s">
        <v>12</v>
      </c>
      <c r="H29" s="4">
        <f>H8*B15/E15</f>
        <v>1</v>
      </c>
      <c r="I29" s="4">
        <f>H8*B16/E16</f>
        <v>0.5833329444439258</v>
      </c>
      <c r="J29" s="4">
        <f>H8*B17/E17</f>
        <v>0.50000019999999989</v>
      </c>
      <c r="K29" s="17"/>
    </row>
    <row r="30" spans="1:14" x14ac:dyDescent="0.25">
      <c r="A30" s="4" t="s">
        <v>135</v>
      </c>
      <c r="B30" s="4">
        <f>IF(B25=0,0,B29*(B11/B25))</f>
        <v>1</v>
      </c>
      <c r="C30" s="32">
        <f>IF(C25=0,0,C29*(C11/C25))</f>
        <v>0</v>
      </c>
      <c r="D30" s="33">
        <f>IF(D25=0,0,D29*(D11/D25))</f>
        <v>0</v>
      </c>
      <c r="E30" s="9"/>
      <c r="F30" s="1"/>
      <c r="G30" s="4" t="s">
        <v>15</v>
      </c>
      <c r="H30" s="4">
        <f>H9*C15/E15</f>
        <v>0</v>
      </c>
      <c r="I30" s="4">
        <f>H9*C16/E16</f>
        <v>0.33333364444485919</v>
      </c>
      <c r="J30" s="4">
        <f>H9*C17/E17</f>
        <v>0.28571417142857142</v>
      </c>
      <c r="K30" s="17"/>
    </row>
    <row r="31" spans="1:14" x14ac:dyDescent="0.25">
      <c r="A31" s="31" t="s">
        <v>136</v>
      </c>
      <c r="B31" s="24">
        <f>B30+C30+D30</f>
        <v>1</v>
      </c>
      <c r="C31" s="27"/>
      <c r="D31" s="27"/>
      <c r="E31" s="9"/>
      <c r="F31" s="1"/>
      <c r="G31" s="4" t="s">
        <v>18</v>
      </c>
      <c r="H31" s="4">
        <f>H10*D15/E15</f>
        <v>0</v>
      </c>
      <c r="I31" s="4">
        <f>H10*D16/E16</f>
        <v>8.3333411111214797E-2</v>
      </c>
      <c r="J31" s="4">
        <f>H10*D17/E17</f>
        <v>0.21428562857142858</v>
      </c>
      <c r="K31" s="17"/>
    </row>
    <row r="32" spans="1:14" x14ac:dyDescent="0.25">
      <c r="A32" s="13"/>
      <c r="B32" s="13"/>
      <c r="C32" s="13"/>
      <c r="D32" s="9"/>
      <c r="E32" s="9"/>
      <c r="F32" s="1"/>
      <c r="G32" s="4" t="s">
        <v>1</v>
      </c>
      <c r="H32" s="4">
        <f>SUM(H29:H31)</f>
        <v>1</v>
      </c>
      <c r="I32" s="4">
        <f>SUM(I29:I31)</f>
        <v>0.99999999999999989</v>
      </c>
      <c r="J32" s="4">
        <f>SUM(J29:J31)</f>
        <v>0.99999999999999978</v>
      </c>
      <c r="K32" s="17"/>
    </row>
    <row r="33" spans="1:11" x14ac:dyDescent="0.25">
      <c r="A33" s="13" t="s">
        <v>137</v>
      </c>
      <c r="B33" s="13"/>
      <c r="C33" s="13"/>
      <c r="D33" s="9"/>
      <c r="E33" s="9"/>
      <c r="F33" s="1"/>
      <c r="G33" s="13"/>
      <c r="H33" s="13"/>
      <c r="I33" s="1"/>
      <c r="J33" s="13"/>
      <c r="K33" s="17"/>
    </row>
    <row r="34" spans="1:11" x14ac:dyDescent="0.25">
      <c r="A34" s="21" t="s">
        <v>81</v>
      </c>
      <c r="B34" s="21"/>
      <c r="C34" s="21" t="s">
        <v>85</v>
      </c>
      <c r="D34" s="9"/>
      <c r="E34" s="9"/>
      <c r="F34" s="1"/>
      <c r="G34" s="23" t="s">
        <v>90</v>
      </c>
      <c r="H34" s="23"/>
      <c r="I34" s="23"/>
      <c r="J34" s="23"/>
      <c r="K34" s="8" t="s">
        <v>21</v>
      </c>
    </row>
    <row r="35" spans="1:11" x14ac:dyDescent="0.25">
      <c r="A35" s="4" t="s">
        <v>68</v>
      </c>
      <c r="B35" s="4" t="s">
        <v>89</v>
      </c>
      <c r="C35" s="4" t="s">
        <v>88</v>
      </c>
      <c r="D35" s="9"/>
      <c r="E35" s="9"/>
      <c r="F35" s="1"/>
      <c r="G35" s="4" t="s">
        <v>87</v>
      </c>
      <c r="H35" s="4" t="s">
        <v>60</v>
      </c>
      <c r="I35" s="4" t="s">
        <v>61</v>
      </c>
      <c r="J35" s="4" t="s">
        <v>62</v>
      </c>
      <c r="K35" s="4" t="s">
        <v>27</v>
      </c>
    </row>
    <row r="36" spans="1:11" x14ac:dyDescent="0.25">
      <c r="A36" s="4" t="s">
        <v>69</v>
      </c>
      <c r="B36" s="4">
        <f>B31+K22-B31*K22</f>
        <v>1</v>
      </c>
      <c r="C36" s="24">
        <f>B36*K15</f>
        <v>0</v>
      </c>
      <c r="D36" s="9"/>
      <c r="E36" s="9"/>
      <c r="F36" s="1"/>
      <c r="G36" s="4" t="s">
        <v>10</v>
      </c>
      <c r="H36" s="4">
        <f>H29-H8*H39</f>
        <v>1</v>
      </c>
      <c r="I36" s="4">
        <f>I29-H8*I39</f>
        <v>0</v>
      </c>
      <c r="J36" s="4">
        <f>J29-H8*J39</f>
        <v>0</v>
      </c>
      <c r="K36" s="24">
        <f>MIN(H36:J36)</f>
        <v>0</v>
      </c>
    </row>
    <row r="37" spans="1:11" x14ac:dyDescent="0.25">
      <c r="A37" s="4" t="s">
        <v>70</v>
      </c>
      <c r="B37" s="4">
        <f>B31+K23-B31*K23</f>
        <v>0.99999999999999989</v>
      </c>
      <c r="C37" s="24">
        <f>B37*K16</f>
        <v>0.83333277777703685</v>
      </c>
      <c r="D37" s="9"/>
      <c r="E37" s="9"/>
      <c r="F37" s="1"/>
      <c r="G37" s="4" t="s">
        <v>13</v>
      </c>
      <c r="H37" s="4">
        <f>H30-H9*H39</f>
        <v>0</v>
      </c>
      <c r="I37" s="4">
        <f>I30-H9*I39</f>
        <v>0.16666708888945181</v>
      </c>
      <c r="J37" s="4">
        <f>J30-H9*J39</f>
        <v>0.14285697142857143</v>
      </c>
      <c r="K37" s="24">
        <f>MIN(H37:J37)</f>
        <v>0</v>
      </c>
    </row>
    <row r="38" spans="1:11" x14ac:dyDescent="0.25">
      <c r="A38" s="4" t="s">
        <v>71</v>
      </c>
      <c r="B38" s="4">
        <f>B31+K24-B31*K24</f>
        <v>1</v>
      </c>
      <c r="C38" s="24">
        <f>B38*K17</f>
        <v>0.71428599999999998</v>
      </c>
      <c r="D38" s="9"/>
      <c r="E38" s="9"/>
      <c r="F38" s="1"/>
      <c r="G38" s="4" t="s">
        <v>16</v>
      </c>
      <c r="H38" s="4">
        <f>H31-H10*H39</f>
        <v>0</v>
      </c>
      <c r="I38" s="4">
        <f>I31-H10*I39</f>
        <v>1.3333351110700331E-7</v>
      </c>
      <c r="J38" s="4">
        <f>J31-H10*J39</f>
        <v>0.14285702857142857</v>
      </c>
      <c r="K38" s="24">
        <f>MIN(H38:J38)</f>
        <v>0</v>
      </c>
    </row>
    <row r="39" spans="1:11" x14ac:dyDescent="0.25">
      <c r="A39" s="9"/>
      <c r="B39" s="9"/>
      <c r="C39" s="9"/>
      <c r="D39" s="9"/>
      <c r="E39" s="9"/>
      <c r="F39" s="1"/>
      <c r="G39" s="4" t="s">
        <v>0</v>
      </c>
      <c r="H39" s="4">
        <f>C36</f>
        <v>0</v>
      </c>
      <c r="I39" s="4">
        <f>C37</f>
        <v>0.83333277777703685</v>
      </c>
      <c r="J39" s="4">
        <f>C38</f>
        <v>0.71428599999999998</v>
      </c>
      <c r="K39" s="9"/>
    </row>
    <row r="40" spans="1:11" x14ac:dyDescent="0.25">
      <c r="G40" s="4" t="s">
        <v>1</v>
      </c>
      <c r="H40" s="4">
        <f>SUM(H36:H39)</f>
        <v>1</v>
      </c>
      <c r="I40" s="4">
        <f>SUM(I36:I39)</f>
        <v>0.99999999999999978</v>
      </c>
      <c r="J40" s="4">
        <f>SUM(J36:J39)</f>
        <v>1</v>
      </c>
    </row>
    <row r="42" spans="1:11" x14ac:dyDescent="0.25">
      <c r="A42" s="2" t="s">
        <v>92</v>
      </c>
      <c r="B42" s="2"/>
      <c r="C42" s="2" t="s">
        <v>98</v>
      </c>
      <c r="D42" s="21" t="s">
        <v>93</v>
      </c>
      <c r="E42" s="21"/>
      <c r="G42" s="21" t="s">
        <v>94</v>
      </c>
      <c r="H42" s="21"/>
      <c r="J42" s="21" t="s">
        <v>95</v>
      </c>
      <c r="K42" s="21"/>
    </row>
    <row r="43" spans="1:11" x14ac:dyDescent="0.25">
      <c r="A43" s="3" t="s">
        <v>100</v>
      </c>
      <c r="B43" s="3" t="s">
        <v>104</v>
      </c>
      <c r="C43" s="4" t="s">
        <v>99</v>
      </c>
      <c r="D43" s="4" t="s">
        <v>8</v>
      </c>
      <c r="E43" s="4" t="s">
        <v>7</v>
      </c>
      <c r="G43" s="4" t="s">
        <v>97</v>
      </c>
      <c r="H43" s="4"/>
      <c r="J43" s="16" t="s">
        <v>96</v>
      </c>
      <c r="K43" s="4"/>
    </row>
    <row r="44" spans="1:11" x14ac:dyDescent="0.25">
      <c r="A44" s="3" t="s">
        <v>101</v>
      </c>
      <c r="B44" s="3">
        <v>0</v>
      </c>
      <c r="C44" s="24">
        <f>B44+K8*B47</f>
        <v>0.19950007980003193</v>
      </c>
      <c r="D44" s="4" t="s">
        <v>11</v>
      </c>
      <c r="E44" s="4">
        <f>(K8*H36+K9*I36+K10*J36)/(1-K8*H39-K9*I39-K10*J39)</f>
        <v>0.69999999999999984</v>
      </c>
      <c r="G44" s="4" t="s">
        <v>12</v>
      </c>
      <c r="H44" s="4">
        <f>H29*C44+I29*C45+J29*C46</f>
        <v>0.64983316611088804</v>
      </c>
      <c r="J44" s="4" t="s">
        <v>12</v>
      </c>
      <c r="K44" s="4">
        <f>H29*K8+I29*K9+J29*K10</f>
        <v>0.7</v>
      </c>
    </row>
    <row r="45" spans="1:11" x14ac:dyDescent="0.25">
      <c r="A45" s="3" t="s">
        <v>102</v>
      </c>
      <c r="B45" s="3">
        <v>0.43</v>
      </c>
      <c r="C45" s="24">
        <f>B45+K9*B47</f>
        <v>0.60099984039993615</v>
      </c>
      <c r="D45" s="4" t="s">
        <v>14</v>
      </c>
      <c r="E45" s="4">
        <f>(K8*H37+K9*I37+K10*J37)/(1-K8*H39-K9*I39-K10*J39)</f>
        <v>0.19999999999999998</v>
      </c>
      <c r="G45" s="4" t="s">
        <v>15</v>
      </c>
      <c r="H45" s="4">
        <f>H30*C44+I30*C45+J30*C46</f>
        <v>0.25733346711128946</v>
      </c>
      <c r="J45" s="4" t="s">
        <v>15</v>
      </c>
      <c r="K45" s="4">
        <f>H30*K8+I30*K9+J30*K10</f>
        <v>0.2</v>
      </c>
    </row>
    <row r="46" spans="1:11" x14ac:dyDescent="0.25">
      <c r="A46" s="3" t="s">
        <v>103</v>
      </c>
      <c r="B46" s="3">
        <v>0</v>
      </c>
      <c r="C46" s="24">
        <f>B46+K10*B47</f>
        <v>0.19950007980003195</v>
      </c>
      <c r="D46" s="4" t="s">
        <v>17</v>
      </c>
      <c r="E46" s="4">
        <f>(K8*H38+K9*I38+K10*J38)/(1-K8*H39-K9*I39-K10*J39)</f>
        <v>0.1</v>
      </c>
      <c r="G46" s="4" t="s">
        <v>18</v>
      </c>
      <c r="H46" s="4">
        <f>H31*C44+I31*C45+J31*C46</f>
        <v>9.2833366777822363E-2</v>
      </c>
      <c r="J46" s="4" t="s">
        <v>18</v>
      </c>
      <c r="K46" s="4">
        <f>H31*K8+I31*K9+J31*K10</f>
        <v>0.1</v>
      </c>
    </row>
    <row r="47" spans="1:11" x14ac:dyDescent="0.25">
      <c r="A47" s="3" t="s">
        <v>0</v>
      </c>
      <c r="B47" s="6">
        <f>1-B44-B45-B46</f>
        <v>0.57000000000000006</v>
      </c>
      <c r="C47" s="5">
        <f>SUM(C44:C46)</f>
        <v>1</v>
      </c>
      <c r="D47" s="5" t="s">
        <v>35</v>
      </c>
      <c r="E47" s="5">
        <f>SUM(E44:E46)</f>
        <v>0.99999999999999978</v>
      </c>
      <c r="G47" s="4" t="s">
        <v>1</v>
      </c>
      <c r="H47" s="4">
        <f>SUM(H44:H46)</f>
        <v>0.99999999999999989</v>
      </c>
      <c r="J47" s="4" t="s">
        <v>1</v>
      </c>
      <c r="K47" s="4">
        <f>SUM(K44:K46)</f>
        <v>0.99999999999999989</v>
      </c>
    </row>
    <row r="49" spans="1:11" x14ac:dyDescent="0.25">
      <c r="A49" s="34" t="s">
        <v>107</v>
      </c>
      <c r="B49" s="34"/>
      <c r="C49" s="9"/>
      <c r="D49" s="9"/>
      <c r="E49" s="9"/>
      <c r="F49" s="1"/>
      <c r="G49" s="21" t="s">
        <v>108</v>
      </c>
      <c r="H49" s="21"/>
      <c r="I49" s="1"/>
      <c r="J49" s="21" t="s">
        <v>53</v>
      </c>
      <c r="K49" s="21"/>
    </row>
    <row r="50" spans="1:11" x14ac:dyDescent="0.25">
      <c r="A50" s="4" t="s">
        <v>82</v>
      </c>
      <c r="B50" s="4">
        <f>(K44-K36)/H8</f>
        <v>1</v>
      </c>
      <c r="C50" s="9"/>
      <c r="D50" s="9"/>
      <c r="E50" s="9"/>
      <c r="F50" s="1"/>
      <c r="G50" s="4" t="s">
        <v>109</v>
      </c>
      <c r="H50" s="4">
        <f>MIN(B50:B52)</f>
        <v>1</v>
      </c>
      <c r="I50" s="1"/>
      <c r="J50" s="4" t="s">
        <v>112</v>
      </c>
      <c r="K50" s="4">
        <f>H44-H8*K53</f>
        <v>0</v>
      </c>
    </row>
    <row r="51" spans="1:11" x14ac:dyDescent="0.25">
      <c r="A51" s="4" t="s">
        <v>83</v>
      </c>
      <c r="B51" s="4">
        <f>(K45-K37)/H9</f>
        <v>1</v>
      </c>
      <c r="C51" s="9"/>
      <c r="D51" s="9"/>
      <c r="E51" s="9"/>
      <c r="F51" s="1"/>
      <c r="G51" s="17"/>
      <c r="H51" s="17"/>
      <c r="I51" s="1"/>
      <c r="J51" s="4" t="s">
        <v>113</v>
      </c>
      <c r="K51" s="4">
        <f>H45-H9*K53</f>
        <v>7.1666848222464274E-2</v>
      </c>
    </row>
    <row r="52" spans="1:11" x14ac:dyDescent="0.25">
      <c r="A52" s="4" t="s">
        <v>84</v>
      </c>
      <c r="B52" s="4">
        <f>(K46-K38)/H10</f>
        <v>1</v>
      </c>
      <c r="C52" s="9"/>
      <c r="D52" s="9"/>
      <c r="E52" s="9"/>
      <c r="F52" s="1"/>
      <c r="G52" s="21" t="s">
        <v>110</v>
      </c>
      <c r="H52" s="21"/>
      <c r="I52" s="1"/>
      <c r="J52" s="4" t="s">
        <v>113</v>
      </c>
      <c r="K52" s="4">
        <f>H46-H10*K53</f>
        <v>5.7333409769766419E-8</v>
      </c>
    </row>
    <row r="53" spans="1:11" x14ac:dyDescent="0.25">
      <c r="A53" s="9"/>
      <c r="B53" s="9"/>
      <c r="C53" s="9"/>
      <c r="D53" s="9"/>
      <c r="E53" s="9"/>
      <c r="F53" s="1"/>
      <c r="G53" s="4" t="s">
        <v>111</v>
      </c>
      <c r="H53" s="4">
        <f>H50 - (H50-H39)*B44-(H50-I39)*B45-(H50-J39)*B46</f>
        <v>0.92833309444412582</v>
      </c>
      <c r="I53" s="1"/>
      <c r="J53" s="4" t="s">
        <v>111</v>
      </c>
      <c r="K53" s="4">
        <f>B47*H50+B44*H39+B45*I39+B46*J39</f>
        <v>0.92833309444412593</v>
      </c>
    </row>
    <row r="54" spans="1:11" x14ac:dyDescent="0.25">
      <c r="A54" s="9"/>
      <c r="B54" s="9"/>
      <c r="C54" s="9"/>
      <c r="D54" s="9"/>
      <c r="E54" s="9"/>
      <c r="F54" s="1"/>
      <c r="G54" s="9"/>
      <c r="H54" s="9"/>
      <c r="I54" s="1"/>
      <c r="J54" s="4" t="s">
        <v>35</v>
      </c>
      <c r="K54" s="4">
        <f>SUM(K50:K53)</f>
        <v>1</v>
      </c>
    </row>
  </sheetData>
  <mergeCells count="4">
    <mergeCell ref="A1:N1"/>
    <mergeCell ref="A2:N2"/>
    <mergeCell ref="A3:N3"/>
    <mergeCell ref="A49:B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Deduct</vt:lpstr>
      <vt:lpstr>Abduct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josang</dc:creator>
  <cp:lastModifiedBy>josang</cp:lastModifiedBy>
  <dcterms:created xsi:type="dcterms:W3CDTF">2015-08-07T05:38:39Z</dcterms:created>
  <dcterms:modified xsi:type="dcterms:W3CDTF">2015-11-16T06:38:56Z</dcterms:modified>
</cp:coreProperties>
</file>